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ds\Documents\Woodside\Woodside Audit\"/>
    </mc:Choice>
  </mc:AlternateContent>
  <xr:revisionPtr revIDLastSave="0" documentId="13_ncr:1_{CDE5CB73-A237-4C25-867D-68A8AA862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Variances!$A$1:$O$32</definedName>
  </definedNames>
  <calcPr calcId="181029"/>
</workbook>
</file>

<file path=xl/calcChain.xml><?xml version="1.0" encoding="utf-8"?>
<calcChain xmlns="http://schemas.openxmlformats.org/spreadsheetml/2006/main">
  <c r="G28" i="1" l="1"/>
  <c r="M28" i="1" s="1"/>
  <c r="G26" i="1"/>
  <c r="G24" i="1"/>
  <c r="G20" i="1"/>
  <c r="G18" i="1"/>
  <c r="G16" i="1"/>
  <c r="G14" i="1"/>
  <c r="M14" i="1" s="1"/>
  <c r="G12" i="1"/>
  <c r="M12" i="1" s="1"/>
  <c r="H12" i="1"/>
  <c r="L12" i="1" s="1"/>
  <c r="M26" i="1"/>
  <c r="M24" i="1"/>
  <c r="M20" i="1"/>
  <c r="M18" i="1"/>
  <c r="M16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H24" i="1"/>
  <c r="L24" i="1" s="1"/>
  <c r="N24" i="1" s="1"/>
  <c r="E9" i="2"/>
  <c r="E12" i="2"/>
  <c r="H28" i="1"/>
  <c r="K28" i="1"/>
  <c r="H26" i="1"/>
  <c r="L26" i="1" s="1"/>
  <c r="N26" i="1" s="1"/>
  <c r="F22" i="1"/>
  <c r="F31" i="1" s="1"/>
  <c r="D22" i="1"/>
  <c r="D31" i="1" s="1"/>
  <c r="H20" i="1"/>
  <c r="L20" i="1" s="1"/>
  <c r="H18" i="1"/>
  <c r="K18" i="1" s="1"/>
  <c r="H16" i="1"/>
  <c r="L16" i="1" s="1"/>
  <c r="N16" i="1" s="1"/>
  <c r="H14" i="1"/>
  <c r="L14" i="1"/>
  <c r="N14" i="1" s="1"/>
  <c r="L28" i="1"/>
  <c r="N28" i="1" s="1"/>
  <c r="K14" i="1"/>
  <c r="F13" i="2" l="1"/>
  <c r="K24" i="1"/>
  <c r="L18" i="1"/>
  <c r="N18" i="1" s="1"/>
  <c r="F15" i="2"/>
  <c r="F17" i="2" s="1"/>
  <c r="H17" i="2" s="1"/>
  <c r="C32" i="1"/>
  <c r="J22" i="1"/>
  <c r="G22" i="1"/>
  <c r="M22" i="1" s="1"/>
  <c r="N12" i="1"/>
  <c r="H22" i="1"/>
  <c r="K22" i="1" s="1"/>
  <c r="K26" i="1"/>
  <c r="K20" i="1"/>
  <c r="N10" i="1"/>
  <c r="K16" i="1"/>
  <c r="K12" i="1"/>
  <c r="I22" i="1"/>
  <c r="L22" i="1" l="1"/>
  <c r="N22" i="1" s="1"/>
</calcChain>
</file>

<file path=xl/sharedStrings.xml><?xml version="1.0" encoding="utf-8"?>
<sst xmlns="http://schemas.openxmlformats.org/spreadsheetml/2006/main" count="44" uniqueCount="38">
  <si>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</si>
  <si>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</si>
  <si>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</si>
  <si>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</si>
  <si>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</si>
  <si>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</si>
  <si>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</si>
  <si>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</si>
  <si>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</si>
  <si>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</si>
  <si>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</si>
  <si>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</si>
  <si>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</si>
  <si>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</si>
  <si>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</si>
  <si>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t>Explanation for ‘high’ reserves</t>
  </si>
  <si>
    <t>General reserve</t>
  </si>
  <si>
    <t>Total reserves (must agree to Box 7)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</si>
  <si>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</si>
  <si>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</si>
  <si>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</si>
  <si>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Excessive Reserves Ratio</t>
  </si>
  <si>
    <t>Box 7 per Annual Return</t>
  </si>
  <si>
    <t>Difference</t>
  </si>
  <si>
    <t xml:space="preserve">Explanation of variances 2022/23 – pro forma 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</si>
  <si>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
• a breakdown of approved reserves on the next tab if the total reserves (Box 7) figure is more than twice the annual precept value (Box 2).</t>
    </r>
  </si>
  <si>
    <t>Please ensure variance explanations are quantified to reduce the variance excluding stated items below the 15% / £500 / £100,000 threshold</t>
  </si>
  <si>
    <t>Box 7 is more than twice the value of Box 2 because the authority held the following breakdown of reserves at the year end:</t>
  </si>
  <si>
    <t>(Please complete or update the highlighted boxes when the total in Box 7 is greater than 2 times the value of Box 2)</t>
  </si>
  <si>
    <t>Earmarked reserves*:</t>
  </si>
  <si>
    <t>Column B - Reserves should be renamed to show the specific purpose / name given by this authority.</t>
  </si>
  <si>
    <t>Columb D - Earmarked items - a value for the amount earmarked for each specific reserve should be enterd. There maybe fewer than 5 reserves or more and the number can be reduced or extended as appropriate.</t>
  </si>
  <si>
    <t>Column D - General reserves - this should relate to normal operating funds and should be the difference between the total of all Earmarked reserves and the value of Box 7 on Section 2 of the AGAR.</t>
  </si>
  <si>
    <t>Is &gt; 15%</t>
  </si>
  <si>
    <t>Is &gt; £100,000</t>
  </si>
  <si>
    <t>Capital Fund</t>
  </si>
  <si>
    <t>Oulton Hall</t>
  </si>
  <si>
    <t>£3,400 Donated to Oulton Village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</si>
</sst>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3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left" vertical="center" indent="2"/>
    </xf>
    <xf numFmtId="0" fontId="10" fillId="0" borderId="0" xfId="0" applyFont="1"/>
    <xf numFmtId="0" fontId="15" fillId="0" borderId="0" xfId="0" applyFont="1"/>
    <xf numFmtId="0" fontId="0" fillId="0" borderId="3" xfId="0" applyBorder="1"/>
    <xf numFmtId="0" fontId="0" fillId="4" borderId="0" xfId="0" applyFill="1"/>
    <xf numFmtId="0" fontId="10" fillId="0" borderId="4" xfId="0" applyFont="1" applyBorder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6" fillId="0" borderId="0" xfId="0" applyFont="1"/>
    <xf numFmtId="3" fontId="0" fillId="0" borderId="0" xfId="0" applyNumberFormat="1"/>
    <xf numFmtId="0" fontId="17" fillId="0" borderId="0" xfId="0" applyFont="1"/>
    <xf numFmtId="1" fontId="10" fillId="0" borderId="5" xfId="1" applyNumberFormat="1" applyFont="1" applyBorder="1"/>
    <xf numFmtId="0" fontId="18" fillId="0" borderId="0" xfId="0" applyFont="1"/>
    <xf numFmtId="3" fontId="0" fillId="4" borderId="0" xfId="0" applyNumberFormat="1" applyFill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0" fillId="0" borderId="0" xfId="0" applyAlignment="1">
      <alignment horizontal="justify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10" workbookViewId="0">
      <selection activeCell="N20" sqref="N20"/>
    </sheetView>
  </sheetViews>
  <sheetFormatPr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1" bestFit="1" customWidth="1"/>
    <col min="15" max="15" width="86" style="2" bestFit="1" customWidth="1"/>
    <col min="16" max="16384" width="9.140625" style="2"/>
  </cols>
  <sheetData>
    <row r="1" spans="1:15" ht="18" x14ac:dyDescent="0.2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8"/>
      <c r="M1" s="8"/>
    </row>
    <row r="2" spans="1:15" ht="15.75" x14ac:dyDescent="0.2">
      <c r="A2" s="31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">
      <c r="A3" s="1" t="s">
        <v>18</v>
      </c>
    </row>
    <row r="4" spans="1:15" ht="79.5" customHeight="1" x14ac:dyDescent="0.2">
      <c r="A4" s="33" t="s">
        <v>25</v>
      </c>
      <c r="B4" s="34"/>
      <c r="C4" s="34"/>
      <c r="D4" s="34"/>
      <c r="E4" s="34"/>
      <c r="F4" s="34"/>
      <c r="G4" s="34"/>
      <c r="H4" s="34"/>
    </row>
    <row r="5" spans="1:15" x14ac:dyDescent="0.2">
      <c r="A5" s="1" t="s">
        <v>26</v>
      </c>
    </row>
    <row r="6" spans="1:15" ht="15" x14ac:dyDescent="0.25">
      <c r="A6" s="17"/>
      <c r="D6" s="3"/>
      <c r="F6" s="3"/>
      <c r="O6" s="16"/>
    </row>
    <row r="7" spans="1:15" ht="30" x14ac:dyDescent="0.25">
      <c r="D7" s="23">
        <v>2022</v>
      </c>
      <c r="E7" s="16"/>
      <c r="F7" s="23">
        <v>2023</v>
      </c>
      <c r="G7" s="23" t="s">
        <v>0</v>
      </c>
      <c r="H7" s="23" t="s">
        <v>0</v>
      </c>
      <c r="I7" s="23"/>
      <c r="J7" s="23"/>
      <c r="K7" s="23"/>
      <c r="L7" s="41" t="s">
        <v>11</v>
      </c>
      <c r="M7" s="42"/>
      <c r="N7" s="25" t="s">
        <v>20</v>
      </c>
      <c r="O7" s="24" t="s">
        <v>19</v>
      </c>
    </row>
    <row r="8" spans="1:15" ht="15" x14ac:dyDescent="0.25">
      <c r="D8" s="23" t="s">
        <v>1</v>
      </c>
      <c r="E8" s="16"/>
      <c r="F8" s="23" t="s">
        <v>1</v>
      </c>
      <c r="G8" s="23" t="s">
        <v>1</v>
      </c>
      <c r="H8" s="23" t="s">
        <v>10</v>
      </c>
      <c r="I8" s="23"/>
      <c r="J8" s="23"/>
      <c r="K8" s="16"/>
      <c r="L8" s="23" t="s">
        <v>33</v>
      </c>
      <c r="M8" s="23" t="s">
        <v>34</v>
      </c>
      <c r="O8" s="11"/>
    </row>
    <row r="9" spans="1:15" ht="15" thickBot="1" x14ac:dyDescent="0.25">
      <c r="D9" s="3"/>
      <c r="E9" s="3"/>
      <c r="O9" s="11"/>
    </row>
    <row r="10" spans="1:15" ht="30" customHeight="1" thickBot="1" x14ac:dyDescent="0.25">
      <c r="A10" s="37" t="s">
        <v>2</v>
      </c>
      <c r="B10" s="37"/>
      <c r="C10" s="37"/>
      <c r="D10" s="7">
        <v>19652</v>
      </c>
      <c r="F10" s="7">
        <v>21353</v>
      </c>
      <c r="G10" s="4"/>
      <c r="N10" s="9" t="str">
        <f>IF(F10=D22,"Explanation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5">
      <c r="D11" s="4"/>
      <c r="F11" s="4"/>
      <c r="O11" s="11"/>
    </row>
    <row r="12" spans="1:15" ht="15" thickBot="1" x14ac:dyDescent="0.25">
      <c r="A12" s="38" t="s">
        <v>13</v>
      </c>
      <c r="B12" s="39"/>
      <c r="C12" s="40"/>
      <c r="D12" s="7">
        <v>6599</v>
      </c>
      <c r="F12" s="7">
        <v>6132</v>
      </c>
      <c r="G12" s="4">
        <f>F12-D12</f>
        <v>-467</v>
      </c>
      <c r="H12" s="5">
        <f>IF((D12&gt;F12),(D12-F12)/D12,IF(D12&lt;F12,-(D12-F12)/D12,IF(D12=F12,0)))</f>
        <v>7.0768298227004089E-2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1"/>
    </row>
    <row r="14" spans="1:15" ht="15" thickBot="1" x14ac:dyDescent="0.25">
      <c r="A14" s="35" t="s">
        <v>3</v>
      </c>
      <c r="B14" s="35"/>
      <c r="C14" s="35"/>
      <c r="D14" s="7">
        <v>404</v>
      </c>
      <c r="F14" s="7">
        <v>385</v>
      </c>
      <c r="G14" s="4">
        <f>F14-D14</f>
        <v>-19</v>
      </c>
      <c r="H14" s="5">
        <f>IF((D14&gt;F14),(D14-F14)/D14,IF(D14&lt;F14,-(D14-F14)/D14,IF(D14=F14,0)))</f>
        <v>4.702970297029703E-2</v>
      </c>
      <c r="I14" s="2">
        <f>IF(D14-F14&lt;500,0,IF(D14-F14&gt;500,1,IF(D14-F14=500,1)))</f>
        <v>0</v>
      </c>
      <c r="J14" s="2">
        <f>IF(F14-D14&lt;500,0,IF(F14-D14&gt;500,1,IF(F14-D14=500,1)))</f>
        <v>0</v>
      </c>
      <c r="K14" s="3">
        <f>IF(H14&lt;0.15,0,IF(H14&gt;0.15,1,IF(H14=0.15,1)))</f>
        <v>0</v>
      </c>
      <c r="L14" s="3" t="str">
        <f>IF(H14&lt;15%, "NO","YES")</f>
        <v>NO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/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1"/>
    </row>
    <row r="16" spans="1:15" ht="15" thickBot="1" x14ac:dyDescent="0.25">
      <c r="A16" s="35" t="s">
        <v>4</v>
      </c>
      <c r="B16" s="35"/>
      <c r="C16" s="35"/>
      <c r="D16" s="7">
        <v>2676</v>
      </c>
      <c r="F16" s="7">
        <v>2930</v>
      </c>
      <c r="G16" s="4">
        <f>F16-D16</f>
        <v>254</v>
      </c>
      <c r="H16" s="5">
        <f>IF((D16&gt;F16),(D16-F16)/D16,IF(D16&lt;F16,-(D16-F16)/D16,IF(D16=F16,0)))</f>
        <v>9.4917787742899856E-2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1"/>
    </row>
    <row r="18" spans="1:23" ht="15" thickBot="1" x14ac:dyDescent="0.25">
      <c r="A18" s="35" t="s">
        <v>7</v>
      </c>
      <c r="B18" s="35"/>
      <c r="C18" s="35"/>
      <c r="D18" s="7">
        <v>0</v>
      </c>
      <c r="F18" s="7">
        <v>0</v>
      </c>
      <c r="G18" s="4">
        <f>F18-D18</f>
        <v>0</v>
      </c>
      <c r="H18" s="5">
        <f>IF((D18&gt;F18),(D18-F18)/D18,IF(D18&lt;F18,-(D18-F18)/D18,IF(D18=F18,0)))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1"/>
    </row>
    <row r="20" spans="1:23" ht="15" thickBot="1" x14ac:dyDescent="0.25">
      <c r="A20" s="35" t="s">
        <v>14</v>
      </c>
      <c r="B20" s="35"/>
      <c r="C20" s="35"/>
      <c r="D20" s="7">
        <v>2626</v>
      </c>
      <c r="F20" s="7">
        <v>5888</v>
      </c>
      <c r="G20" s="4">
        <f>F20-D20</f>
        <v>3262</v>
      </c>
      <c r="H20" s="5">
        <f>IF((D20&gt;F20),(D20-F20)/D20,IF(D20&lt;F20,-(D20-F20)/D20,IF(D20=F20,0)))</f>
        <v>1.2421934501142422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37</v>
      </c>
      <c r="O20" s="12"/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1"/>
    </row>
    <row r="22" spans="1:23" ht="15" thickBot="1" x14ac:dyDescent="0.25">
      <c r="A22" s="6" t="s">
        <v>5</v>
      </c>
      <c r="D22" s="26">
        <f>D10+D12+D14-D16-D18-D20</f>
        <v>21353</v>
      </c>
      <c r="F22" s="26">
        <f>F10+F12+F14-F16-F18-F20</f>
        <v>19052</v>
      </c>
      <c r="G22" s="4">
        <f>F22-D22</f>
        <v>-2301</v>
      </c>
      <c r="H22" s="5">
        <f>IF((D22&gt;F22),(D22-F22)/D22,IF(D22&lt;F22,-(D22-F22)/D22,IF(D22=F22,0)))</f>
        <v>0.10776003371891538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1"/>
    </row>
    <row r="24" spans="1:23" ht="15" thickBot="1" x14ac:dyDescent="0.25">
      <c r="A24" s="35" t="s">
        <v>9</v>
      </c>
      <c r="B24" s="35"/>
      <c r="C24" s="35"/>
      <c r="D24" s="7">
        <v>21353</v>
      </c>
      <c r="F24" s="7">
        <v>19052</v>
      </c>
      <c r="G24" s="4">
        <f>F24-D24</f>
        <v>-2301</v>
      </c>
      <c r="H24" s="5">
        <f>IF((D24&gt;F24),(D24-F24)/D24,IF(D24&lt;F24,-(D24-F24)/D24,IF(D24=F24,0)))</f>
        <v>0.10776003371891538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1"/>
    </row>
    <row r="26" spans="1:23" ht="15" thickBot="1" x14ac:dyDescent="0.25">
      <c r="A26" s="35" t="s">
        <v>8</v>
      </c>
      <c r="B26" s="35"/>
      <c r="C26" s="35"/>
      <c r="D26" s="7">
        <v>7800</v>
      </c>
      <c r="F26" s="7">
        <v>7800</v>
      </c>
      <c r="G26" s="4">
        <f>F26-D26</f>
        <v>0</v>
      </c>
      <c r="H26" s="5">
        <f>IF((D26&gt;F26),(D26-F26)/D26,IF(D26&lt;F26,-(D26-F26)/D26,IF(D26=F26,0)))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1"/>
    </row>
    <row r="28" spans="1:23" ht="15" thickBot="1" x14ac:dyDescent="0.25">
      <c r="A28" s="35" t="s">
        <v>6</v>
      </c>
      <c r="B28" s="35"/>
      <c r="C28" s="35"/>
      <c r="D28" s="7">
        <v>0</v>
      </c>
      <c r="F28" s="7">
        <v>0</v>
      </c>
      <c r="G28" s="4">
        <f>F28-D28</f>
        <v>0</v>
      </c>
      <c r="H28" s="5">
        <f>IF((D28&gt;F28),(D28-F28)/D28,IF(D28&lt;F28,-(D28-F28)/D28,IF(D28=F28,0)))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">
      <c r="H29" s="5"/>
      <c r="K29" s="3"/>
      <c r="L29" s="3"/>
      <c r="M29" s="3"/>
      <c r="O29" s="11"/>
    </row>
    <row r="30" spans="1:23" ht="15" x14ac:dyDescent="0.25">
      <c r="C30" s="10"/>
    </row>
    <row r="31" spans="1:23" ht="15" customHeight="1" x14ac:dyDescent="0.2">
      <c r="C31" s="2" t="s">
        <v>21</v>
      </c>
      <c r="D31" s="2">
        <f>D22/D12</f>
        <v>3.2357933020154568</v>
      </c>
      <c r="F31" s="2">
        <f>F22/F12</f>
        <v>3.1069797782126551</v>
      </c>
      <c r="P31" s="15"/>
      <c r="Q31" s="15"/>
      <c r="R31" s="15"/>
      <c r="S31" s="15"/>
      <c r="T31" s="15"/>
      <c r="U31" s="15"/>
      <c r="V31" s="15"/>
      <c r="W31" s="15"/>
    </row>
    <row r="32" spans="1:23" ht="18" x14ac:dyDescent="0.25">
      <c r="C32" s="27" t="str">
        <f>IF(F22&gt;(F12*2),"PLEASE PROVIDE AN EXPLANATION FOR THE LEVEL OF RESERVES ON THE FOLLOWING TAB","")</f>
        <v>PLEASE PROVIDE AN EXPLANATION FOR THE LEVEL OF RESERVES ON THE FOLLOWING TAB</v>
      </c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5">
      <c r="C34" s="27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2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workbookViewId="0">
      <selection activeCell="F7" sqref="F7"/>
    </sheetView>
  </sheetViews>
  <sheetFormatPr defaultRowHeight="15" x14ac:dyDescent="0.25"/>
  <sheetData>
    <row r="1" spans="1:6" ht="15.75" customHeight="1" x14ac:dyDescent="0.3">
      <c r="A1" s="19" t="s">
        <v>15</v>
      </c>
    </row>
    <row r="2" spans="1:6" ht="15.75" customHeight="1" x14ac:dyDescent="0.25">
      <c r="A2" t="s">
        <v>28</v>
      </c>
    </row>
    <row r="3" spans="1:6" x14ac:dyDescent="0.25">
      <c r="A3" t="s">
        <v>27</v>
      </c>
    </row>
    <row r="5" spans="1:6" x14ac:dyDescent="0.25">
      <c r="D5" s="18" t="s">
        <v>1</v>
      </c>
      <c r="E5" s="18" t="s">
        <v>1</v>
      </c>
      <c r="F5" s="18" t="s">
        <v>1</v>
      </c>
    </row>
    <row r="6" spans="1:6" x14ac:dyDescent="0.25">
      <c r="A6" s="18" t="s">
        <v>29</v>
      </c>
    </row>
    <row r="7" spans="1:6" x14ac:dyDescent="0.25">
      <c r="B7" s="21" t="s">
        <v>36</v>
      </c>
      <c r="D7" s="32">
        <v>3000</v>
      </c>
    </row>
    <row r="8" spans="1:6" ht="15" customHeight="1" x14ac:dyDescent="0.25">
      <c r="B8" s="21" t="s">
        <v>35</v>
      </c>
      <c r="D8" s="21">
        <v>4035</v>
      </c>
    </row>
    <row r="9" spans="1:6" x14ac:dyDescent="0.25">
      <c r="E9" s="20">
        <f>SUM(D7:D8)</f>
        <v>7035</v>
      </c>
    </row>
    <row r="11" spans="1:6" x14ac:dyDescent="0.25">
      <c r="A11" s="18" t="s">
        <v>16</v>
      </c>
      <c r="D11" s="21">
        <v>12017</v>
      </c>
    </row>
    <row r="12" spans="1:6" x14ac:dyDescent="0.25">
      <c r="E12" s="20">
        <f>D11</f>
        <v>12017</v>
      </c>
    </row>
    <row r="13" spans="1:6" ht="15.75" thickBot="1" x14ac:dyDescent="0.3">
      <c r="A13" s="18" t="s">
        <v>17</v>
      </c>
      <c r="F13" s="22">
        <f>E9+E12</f>
        <v>19052</v>
      </c>
    </row>
    <row r="14" spans="1:6" ht="15.75" thickTop="1" x14ac:dyDescent="0.25"/>
    <row r="15" spans="1:6" x14ac:dyDescent="0.25">
      <c r="A15" s="18" t="s">
        <v>22</v>
      </c>
      <c r="F15" s="28">
        <f>Variances!F22</f>
        <v>19052</v>
      </c>
    </row>
    <row r="16" spans="1:6" x14ac:dyDescent="0.25">
      <c r="A16" s="18"/>
    </row>
    <row r="17" spans="1:12" x14ac:dyDescent="0.25">
      <c r="A17" s="18" t="s">
        <v>23</v>
      </c>
      <c r="F17" s="30">
        <f>F13-F15</f>
        <v>0</v>
      </c>
      <c r="H17" s="29" t="str">
        <f>IF(F17=0,"","PLEASE PROVIDE AN EXPLANATION FOR THIS DIFFERENCE")</f>
        <v/>
      </c>
    </row>
    <row r="20" spans="1:12" x14ac:dyDescent="0.25">
      <c r="A20" t="s">
        <v>30</v>
      </c>
    </row>
    <row r="21" spans="1:12" ht="32.25" customHeight="1" x14ac:dyDescent="0.25">
      <c r="A21" s="43" t="s">
        <v>31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 ht="32.25" customHeight="1" x14ac:dyDescent="0.25">
      <c r="A22" s="43" t="s">
        <v>32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2">
    <mergeCell ref="A22:L22"/>
    <mergeCell ref="A21:L21"/>
  </mergeCells>
  <conditionalFormatting sqref="F1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Michael McCabe</cp:lastModifiedBy>
  <dcterms:created xsi:type="dcterms:W3CDTF">2012-07-11T10:01:28Z</dcterms:created>
  <dcterms:modified xsi:type="dcterms:W3CDTF">2023-04-18T21:54:38Z</dcterms:modified>
</cp:coreProperties>
</file>